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G\Documents\Laptop Documents\SCHOOL\MIT\Spring 2016\2.77 Precision Machine Design\PUPS_5\"/>
    </mc:Choice>
  </mc:AlternateContent>
  <bookViews>
    <workbookView xWindow="28725" yWindow="60" windowWidth="28800" windowHeight="12420"/>
  </bookViews>
  <sheets>
    <sheet name="Sheet1" sheetId="1" r:id="rId1"/>
    <sheet name="thermal" sheetId="2" r:id="rId2"/>
    <sheet name="Sheet3" sheetId="3" r:id="rId3"/>
  </sheets>
  <definedNames>
    <definedName name="dtot">Sheet1!$B$6</definedName>
    <definedName name="dtot_2">Sheet1!$B$32</definedName>
    <definedName name="dtot1">Sheet1!$B$6</definedName>
    <definedName name="dtot2">Sheet1!$B$32</definedName>
    <definedName name="fg">Sheet1!$B$11</definedName>
    <definedName name="fg_2">Sheet1!$B$37</definedName>
    <definedName name="fl">Sheet1!$B$13</definedName>
    <definedName name="fl_2">Sheet1!$B$39</definedName>
    <definedName name="fp">Sheet1!$B$14</definedName>
    <definedName name="fp_2">Sheet1!$B$40</definedName>
    <definedName name="ft">Sheet1!$B$12</definedName>
    <definedName name="ft_2">Sheet1!$B$38</definedName>
    <definedName name="N">Sheet1!$B$5</definedName>
    <definedName name="N_2">Sheet1!$B$31</definedName>
  </definedNames>
  <calcPr calcId="162913"/>
</workbook>
</file>

<file path=xl/calcChain.xml><?xml version="1.0" encoding="utf-8"?>
<calcChain xmlns="http://schemas.openxmlformats.org/spreadsheetml/2006/main">
  <c r="C45" i="1" l="1"/>
  <c r="D45" i="1" s="1"/>
  <c r="C44" i="1"/>
  <c r="D44" i="1" s="1"/>
  <c r="H44" i="1" s="1"/>
  <c r="C43" i="1"/>
  <c r="C48" i="1" s="1"/>
  <c r="C42" i="1"/>
  <c r="D42" i="1"/>
  <c r="G42" i="1" s="1"/>
  <c r="C40" i="1"/>
  <c r="C50" i="1" s="1"/>
  <c r="D40" i="1"/>
  <c r="G40" i="1" s="1"/>
  <c r="C39" i="1"/>
  <c r="C49" i="1" s="1"/>
  <c r="D39" i="1"/>
  <c r="F39" i="1" s="1"/>
  <c r="C38" i="1"/>
  <c r="D38" i="1"/>
  <c r="I38" i="1" s="1"/>
  <c r="C37" i="1"/>
  <c r="D37" i="1"/>
  <c r="H37" i="1" s="1"/>
  <c r="B45" i="1"/>
  <c r="B50" i="1"/>
  <c r="A45" i="1"/>
  <c r="A50" i="1"/>
  <c r="B44" i="1"/>
  <c r="B49" i="1"/>
  <c r="A44" i="1"/>
  <c r="A49" i="1"/>
  <c r="B43" i="1"/>
  <c r="B48" i="1"/>
  <c r="A43" i="1"/>
  <c r="A48" i="1"/>
  <c r="C47" i="1"/>
  <c r="B42" i="1"/>
  <c r="B47" i="1"/>
  <c r="A42" i="1"/>
  <c r="A47" i="1"/>
  <c r="A19" i="1"/>
  <c r="A24" i="1"/>
  <c r="A18" i="1"/>
  <c r="A23" i="1"/>
  <c r="A17" i="1"/>
  <c r="A22" i="1"/>
  <c r="A16" i="1"/>
  <c r="A21" i="1"/>
  <c r="C11" i="1"/>
  <c r="C21" i="1" s="1"/>
  <c r="D11" i="1"/>
  <c r="D21" i="1" s="1"/>
  <c r="C16" i="1"/>
  <c r="D16" i="1" s="1"/>
  <c r="C12" i="1"/>
  <c r="C22" i="1" s="1"/>
  <c r="D12" i="1"/>
  <c r="H12" i="1" s="1"/>
  <c r="C17" i="1"/>
  <c r="D17" i="1" s="1"/>
  <c r="C13" i="1"/>
  <c r="D13" i="1"/>
  <c r="H13" i="1" s="1"/>
  <c r="C18" i="1"/>
  <c r="D18" i="1" s="1"/>
  <c r="C14" i="1"/>
  <c r="C24" i="1" s="1"/>
  <c r="D14" i="1"/>
  <c r="E14" i="1" s="1"/>
  <c r="C19" i="1"/>
  <c r="D19" i="1" s="1"/>
  <c r="I14" i="1"/>
  <c r="C23" i="1"/>
  <c r="B17" i="1"/>
  <c r="B22" i="1"/>
  <c r="B18" i="1"/>
  <c r="B23" i="1" s="1"/>
  <c r="B19" i="1"/>
  <c r="B24" i="1"/>
  <c r="B16" i="1"/>
  <c r="B21" i="1"/>
  <c r="B5" i="2"/>
  <c r="D43" i="1" l="1"/>
  <c r="F37" i="1"/>
  <c r="H39" i="1"/>
  <c r="H49" i="1" s="1"/>
  <c r="G37" i="1"/>
  <c r="F42" i="1"/>
  <c r="E39" i="1"/>
  <c r="E49" i="1" s="1"/>
  <c r="I39" i="1"/>
  <c r="G47" i="1"/>
  <c r="G50" i="1"/>
  <c r="G45" i="1"/>
  <c r="H45" i="1"/>
  <c r="I45" i="1"/>
  <c r="E45" i="1"/>
  <c r="F45" i="1"/>
  <c r="D50" i="1"/>
  <c r="D49" i="1"/>
  <c r="E38" i="1"/>
  <c r="D48" i="1"/>
  <c r="E37" i="1"/>
  <c r="I37" i="1"/>
  <c r="F40" i="1"/>
  <c r="F50" i="1" s="1"/>
  <c r="G39" i="1"/>
  <c r="H38" i="1"/>
  <c r="E42" i="1"/>
  <c r="I42" i="1"/>
  <c r="G44" i="1"/>
  <c r="D47" i="1"/>
  <c r="E40" i="1"/>
  <c r="G38" i="1"/>
  <c r="I40" i="1"/>
  <c r="H42" i="1"/>
  <c r="H47" i="1" s="1"/>
  <c r="F44" i="1"/>
  <c r="F49" i="1" s="1"/>
  <c r="F38" i="1"/>
  <c r="H40" i="1"/>
  <c r="E44" i="1"/>
  <c r="I44" i="1"/>
  <c r="I49" i="1" s="1"/>
  <c r="E18" i="1"/>
  <c r="I18" i="1"/>
  <c r="G18" i="1"/>
  <c r="F18" i="1"/>
  <c r="H18" i="1"/>
  <c r="H23" i="1"/>
  <c r="F17" i="1"/>
  <c r="E17" i="1"/>
  <c r="I17" i="1"/>
  <c r="H17" i="1"/>
  <c r="H22" i="1" s="1"/>
  <c r="G17" i="1"/>
  <c r="I24" i="1"/>
  <c r="E19" i="1"/>
  <c r="E24" i="1" s="1"/>
  <c r="I19" i="1"/>
  <c r="H19" i="1"/>
  <c r="G19" i="1"/>
  <c r="F19" i="1"/>
  <c r="E16" i="1"/>
  <c r="I16" i="1"/>
  <c r="H16" i="1"/>
  <c r="G16" i="1"/>
  <c r="F16" i="1"/>
  <c r="I13" i="1"/>
  <c r="E13" i="1"/>
  <c r="E23" i="1" s="1"/>
  <c r="I11" i="1"/>
  <c r="F14" i="1"/>
  <c r="D24" i="1"/>
  <c r="D22" i="1"/>
  <c r="G14" i="1"/>
  <c r="G13" i="1"/>
  <c r="G23" i="1" s="1"/>
  <c r="G12" i="1"/>
  <c r="G22" i="1" s="1"/>
  <c r="G11" i="1"/>
  <c r="G21" i="1" s="1"/>
  <c r="I12" i="1"/>
  <c r="E12" i="1"/>
  <c r="E22" i="1" s="1"/>
  <c r="F13" i="1"/>
  <c r="F23" i="1" s="1"/>
  <c r="D23" i="1"/>
  <c r="F12" i="1"/>
  <c r="F22" i="1" s="1"/>
  <c r="H14" i="1"/>
  <c r="H24" i="1" s="1"/>
  <c r="H11" i="1"/>
  <c r="E11" i="1"/>
  <c r="E21" i="1" s="1"/>
  <c r="F11" i="1"/>
  <c r="F47" i="1" l="1"/>
  <c r="G43" i="1"/>
  <c r="I43" i="1"/>
  <c r="I48" i="1" s="1"/>
  <c r="H43" i="1"/>
  <c r="H48" i="1" s="1"/>
  <c r="F43" i="1"/>
  <c r="E43" i="1"/>
  <c r="E48" i="1" s="1"/>
  <c r="F48" i="1"/>
  <c r="G48" i="1"/>
  <c r="E50" i="1"/>
  <c r="I47" i="1"/>
  <c r="E47" i="1"/>
  <c r="H50" i="1"/>
  <c r="I50" i="1"/>
  <c r="G49" i="1"/>
  <c r="H21" i="1"/>
  <c r="F24" i="1"/>
  <c r="I23" i="1"/>
  <c r="F21" i="1"/>
  <c r="I22" i="1"/>
  <c r="G24" i="1"/>
  <c r="I21" i="1"/>
</calcChain>
</file>

<file path=xl/sharedStrings.xml><?xml version="1.0" encoding="utf-8"?>
<sst xmlns="http://schemas.openxmlformats.org/spreadsheetml/2006/main" count="54" uniqueCount="31">
  <si>
    <t>Axis_error_apportionment_estimator.xls</t>
  </si>
  <si>
    <t>Source of error</t>
  </si>
  <si>
    <t>Apportion of error (dtot/f)</t>
  </si>
  <si>
    <t>Factor (f)</t>
  </si>
  <si>
    <t>Apportion of error per axis</t>
  </si>
  <si>
    <t>Bearings (fb)</t>
  </si>
  <si>
    <t>Structure (fs)</t>
  </si>
  <si>
    <t>Actuator (fa)</t>
  </si>
  <si>
    <t>Sensor (fs)</t>
  </si>
  <si>
    <t>Cables (fc)</t>
  </si>
  <si>
    <r>
      <t xml:space="preserve">Enter numbers in </t>
    </r>
    <r>
      <rPr>
        <b/>
        <sz val="10"/>
        <rFont val="Times New Roman"/>
        <family val="1"/>
      </rPr>
      <t>BOLD,</t>
    </r>
    <r>
      <rPr>
        <sz val="10"/>
        <rFont val="Times New Roman"/>
        <family val="1"/>
      </rPr>
      <t xml:space="preserve"> Results in </t>
    </r>
    <r>
      <rPr>
        <b/>
        <sz val="10"/>
        <color indexed="10"/>
        <rFont val="Times New Roman"/>
        <family val="1"/>
      </rPr>
      <t>RED</t>
    </r>
  </si>
  <si>
    <t>characteristic length</t>
  </si>
  <si>
    <t>cte</t>
  </si>
  <si>
    <t>delta T</t>
  </si>
  <si>
    <t>error amount (microns)</t>
  </si>
  <si>
    <t>Based on linear sum of errors</t>
  </si>
  <si>
    <t>Based on root square sum of errors</t>
  </si>
  <si>
    <t>Apportion of error within each axis (amount allocated to each of X, Y, Z directions) to be determined by sensitive directions</t>
  </si>
  <si>
    <t>Number of axes, N</t>
  </si>
  <si>
    <t>Total allowable error, dtot (microns)</t>
  </si>
  <si>
    <t>Geometric, fg</t>
  </si>
  <si>
    <t>Thermal, ft</t>
  </si>
  <si>
    <t>Load-induced (deflection), fl</t>
  </si>
  <si>
    <t>Process, fp</t>
  </si>
  <si>
    <t>Average (expected case) of linear and RSS</t>
  </si>
  <si>
    <t>To apportion errors between types and axes.  By Alex Slocum, last modified AHS 2014.04.09</t>
  </si>
  <si>
    <t>what the customer wants from their machine</t>
  </si>
  <si>
    <t>Concept #2 (dual actuators)</t>
  </si>
  <si>
    <t>Concept #1 (actuator and shell)</t>
  </si>
  <si>
    <t>My main thoughts on the actuator and shell model are that the shell-to-final-actuator stage coupling will be something that could be troublesome, and so the structural is higher</t>
  </si>
  <si>
    <t>For the dual actuator design, the structure is a bit stiffer as a whole when extended, but getting the two actuators to extend perfectly in unison (due to fabrication deviations) will be a challenge.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</si>
</sst>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2" fontId="7" fillId="0" borderId="1" xfId="0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" fontId="7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" fontId="0" fillId="4" borderId="1" xfId="0" applyNumberFormat="1" applyFill="1" applyBorder="1"/>
    <xf numFmtId="0" fontId="0" fillId="5" borderId="1" xfId="0" applyFill="1" applyBorder="1"/>
    <xf numFmtId="0" fontId="6" fillId="5" borderId="1" xfId="0" applyFont="1" applyFill="1" applyBorder="1"/>
    <xf numFmtId="0" fontId="0" fillId="0" borderId="1" xfId="0" applyBorder="1" applyAlignment="1">
      <alignment horizontal="center" wrapText="1"/>
    </xf>
    <xf numFmtId="0" fontId="8" fillId="0" borderId="0" xfId="0" applyFont="1"/>
    <xf numFmtId="1" fontId="5" fillId="3" borderId="2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="85" zoomScaleNormal="85" workbookViewId="0">
      <selection activeCell="K36" sqref="K36"/>
    </sheetView>
  </sheetViews>
  <sheetFormatPr defaultColWidth="8.85546875" defaultRowHeight="12.75" x14ac:dyDescent="0.2"/>
  <cols>
    <col min="1" max="1" width="27.28515625" customWidth="1"/>
    <col min="2" max="2" width="6.140625" customWidth="1"/>
    <col min="3" max="3" width="11" customWidth="1"/>
    <col min="4" max="4" width="12.42578125" customWidth="1"/>
    <col min="5" max="5" width="11.42578125" bestFit="1" customWidth="1"/>
    <col min="6" max="6" width="11.7109375" bestFit="1" customWidth="1"/>
    <col min="7" max="7" width="11.140625" bestFit="1" customWidth="1"/>
    <col min="8" max="8" width="10" bestFit="1" customWidth="1"/>
    <col min="9" max="9" width="9.85546875" bestFit="1" customWidth="1"/>
  </cols>
  <sheetData>
    <row r="1" spans="1:11" ht="18" x14ac:dyDescent="0.25">
      <c r="A1" s="18" t="s">
        <v>28</v>
      </c>
    </row>
    <row r="2" spans="1:1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11" x14ac:dyDescent="0.2">
      <c r="A3" s="24" t="s">
        <v>25</v>
      </c>
      <c r="B3" s="24"/>
      <c r="C3" s="24"/>
      <c r="D3" s="24"/>
      <c r="E3" s="24"/>
      <c r="F3" s="24"/>
      <c r="G3" s="24"/>
      <c r="H3" s="24"/>
      <c r="I3" s="24"/>
    </row>
    <row r="4" spans="1:11" x14ac:dyDescent="0.2">
      <c r="A4" s="24" t="s">
        <v>10</v>
      </c>
      <c r="B4" s="24"/>
      <c r="C4" s="24"/>
      <c r="D4" s="24"/>
      <c r="E4" s="24"/>
      <c r="F4" s="24"/>
      <c r="G4" s="24"/>
      <c r="H4" s="24"/>
      <c r="I4" s="24"/>
    </row>
    <row r="5" spans="1:11" x14ac:dyDescent="0.2">
      <c r="A5" s="1" t="s">
        <v>18</v>
      </c>
      <c r="B5" s="7">
        <v>1</v>
      </c>
      <c r="C5" s="1"/>
      <c r="D5" s="1"/>
      <c r="E5" s="1"/>
      <c r="F5" s="1"/>
      <c r="G5" s="1"/>
      <c r="H5" s="1"/>
      <c r="I5" s="1"/>
    </row>
    <row r="6" spans="1:11" x14ac:dyDescent="0.2">
      <c r="A6" s="15" t="s">
        <v>19</v>
      </c>
      <c r="B6" s="16">
        <v>500</v>
      </c>
      <c r="C6" s="15" t="s">
        <v>26</v>
      </c>
      <c r="D6" s="15"/>
      <c r="E6" s="15"/>
      <c r="F6" s="1"/>
      <c r="G6" s="1"/>
      <c r="H6" s="1"/>
      <c r="I6" s="1"/>
    </row>
    <row r="7" spans="1:11" ht="27.75" customHeight="1" x14ac:dyDescent="0.2">
      <c r="A7" s="1"/>
      <c r="B7" s="1"/>
      <c r="C7" s="1"/>
      <c r="D7" s="1"/>
      <c r="E7" s="25" t="s">
        <v>17</v>
      </c>
      <c r="F7" s="25"/>
      <c r="G7" s="25"/>
      <c r="H7" s="25"/>
      <c r="I7" s="25"/>
    </row>
    <row r="8" spans="1:11" x14ac:dyDescent="0.2">
      <c r="A8" s="1"/>
      <c r="B8" s="1"/>
      <c r="C8" s="1"/>
      <c r="D8" s="1"/>
      <c r="E8" s="5" t="s">
        <v>5</v>
      </c>
      <c r="F8" s="5" t="s">
        <v>6</v>
      </c>
      <c r="G8" s="5" t="s">
        <v>7</v>
      </c>
      <c r="H8" s="5" t="s">
        <v>8</v>
      </c>
      <c r="I8" s="6" t="s">
        <v>9</v>
      </c>
    </row>
    <row r="9" spans="1:11" ht="25.5" x14ac:dyDescent="0.2">
      <c r="A9" s="1" t="s">
        <v>1</v>
      </c>
      <c r="B9" s="3" t="s">
        <v>3</v>
      </c>
      <c r="C9" s="2" t="s">
        <v>2</v>
      </c>
      <c r="D9" s="2" t="s">
        <v>4</v>
      </c>
      <c r="E9" s="5">
        <v>1</v>
      </c>
      <c r="F9" s="5">
        <v>5</v>
      </c>
      <c r="G9" s="5">
        <v>3</v>
      </c>
      <c r="H9" s="5">
        <v>0</v>
      </c>
      <c r="I9" s="6">
        <v>0</v>
      </c>
      <c r="K9" s="29" t="s">
        <v>29</v>
      </c>
    </row>
    <row r="10" spans="1:11" x14ac:dyDescent="0.2">
      <c r="A10" s="26" t="s">
        <v>15</v>
      </c>
      <c r="B10" s="27"/>
      <c r="C10" s="27"/>
      <c r="D10" s="27"/>
      <c r="E10" s="27"/>
      <c r="F10" s="27"/>
      <c r="G10" s="27"/>
      <c r="H10" s="27"/>
      <c r="I10" s="28"/>
    </row>
    <row r="11" spans="1:11" x14ac:dyDescent="0.2">
      <c r="A11" s="11" t="s">
        <v>20</v>
      </c>
      <c r="B11" s="8">
        <v>4</v>
      </c>
      <c r="C11" s="12">
        <f>dtot*fg/(fg+ft+fl+fp)</f>
        <v>285.71428571428572</v>
      </c>
      <c r="D11" s="12">
        <f>C11/N</f>
        <v>285.71428571428572</v>
      </c>
      <c r="E11" s="12">
        <f>$D11*$E$9/(SUM($E$9:$I$9))</f>
        <v>31.746031746031747</v>
      </c>
      <c r="F11" s="12">
        <f>$D11*$F$9/(SUM($E$9:$I$9))</f>
        <v>158.73015873015873</v>
      </c>
      <c r="G11" s="12">
        <f>$D11*$G$9/(SUM($E$9:$I$9))</f>
        <v>95.238095238095241</v>
      </c>
      <c r="H11" s="12">
        <f>$D11*$H$9/(SUM($E$9:$I$9))</f>
        <v>0</v>
      </c>
      <c r="I11" s="12">
        <f>$D11*$I$9/(SUM($E$9:$I$9))</f>
        <v>0</v>
      </c>
    </row>
    <row r="12" spans="1:11" x14ac:dyDescent="0.2">
      <c r="A12" s="11" t="s">
        <v>21</v>
      </c>
      <c r="B12" s="8">
        <v>1</v>
      </c>
      <c r="C12" s="12">
        <f>dtot*ft/(fg+ft+fl+fp)</f>
        <v>71.428571428571431</v>
      </c>
      <c r="D12" s="12">
        <f>C12/N</f>
        <v>71.428571428571431</v>
      </c>
      <c r="E12" s="12">
        <f>$D12*$E$9/(SUM($E$9:$I$9))</f>
        <v>7.9365079365079367</v>
      </c>
      <c r="F12" s="12">
        <f>$D12*$F$9/(SUM($E$9:$I$9))</f>
        <v>39.682539682539684</v>
      </c>
      <c r="G12" s="12">
        <f>$D12*$G$9/(SUM($E$9:$I$9))</f>
        <v>23.80952380952381</v>
      </c>
      <c r="H12" s="12">
        <f>$D12*$H$9/(SUM($E$9:$I$9))</f>
        <v>0</v>
      </c>
      <c r="I12" s="12">
        <f>$D12*$I$9/(SUM($E$9:$I$9))</f>
        <v>0</v>
      </c>
    </row>
    <row r="13" spans="1:11" x14ac:dyDescent="0.2">
      <c r="A13" s="11" t="s">
        <v>22</v>
      </c>
      <c r="B13" s="8">
        <v>2</v>
      </c>
      <c r="C13" s="12">
        <f>dtot*fl/(fg+ft+fl+fp)</f>
        <v>142.85714285714286</v>
      </c>
      <c r="D13" s="12">
        <f>C13/N</f>
        <v>142.85714285714286</v>
      </c>
      <c r="E13" s="12">
        <f>$D13*$E$9/(SUM($E$9:$I$9))</f>
        <v>15.873015873015873</v>
      </c>
      <c r="F13" s="12">
        <f>$D13*$F$9/(SUM($E$9:$I$9))</f>
        <v>79.365079365079367</v>
      </c>
      <c r="G13" s="12">
        <f>$D13*$G$9/(SUM($E$9:$I$9))</f>
        <v>47.61904761904762</v>
      </c>
      <c r="H13" s="12">
        <f>$D13*$H$9/(SUM($E$9:$I$9))</f>
        <v>0</v>
      </c>
      <c r="I13" s="12">
        <f>$D13*$I$9/(SUM($E$9:$I$9))</f>
        <v>0</v>
      </c>
    </row>
    <row r="14" spans="1:11" x14ac:dyDescent="0.2">
      <c r="A14" s="11" t="s">
        <v>23</v>
      </c>
      <c r="B14" s="8">
        <v>0</v>
      </c>
      <c r="C14" s="12">
        <f>dtot*fp/(fg+ft+fl+fp)</f>
        <v>0</v>
      </c>
      <c r="D14" s="12">
        <f>C14/N</f>
        <v>0</v>
      </c>
      <c r="E14" s="12">
        <f>$D14*$E$9/(SUM($E$9:$I$9))</f>
        <v>0</v>
      </c>
      <c r="F14" s="12">
        <f>$D14*$F$9/(SUM($E$9:$I$9))</f>
        <v>0</v>
      </c>
      <c r="G14" s="12">
        <f>$D14*$G$9/(SUM($E$9:$I$9))</f>
        <v>0</v>
      </c>
      <c r="H14" s="12">
        <f>$D14*$H$9/(SUM($E$9:$I$9))</f>
        <v>0</v>
      </c>
      <c r="I14" s="12">
        <f>$D14*$I$9/(SUM($E$9:$I$9))</f>
        <v>0</v>
      </c>
    </row>
    <row r="15" spans="1:11" x14ac:dyDescent="0.2">
      <c r="A15" s="19" t="s">
        <v>16</v>
      </c>
      <c r="B15" s="20"/>
      <c r="C15" s="20"/>
      <c r="D15" s="20"/>
      <c r="E15" s="20"/>
      <c r="F15" s="20"/>
      <c r="G15" s="20"/>
      <c r="H15" s="20"/>
      <c r="I15" s="21"/>
    </row>
    <row r="16" spans="1:11" x14ac:dyDescent="0.2">
      <c r="A16" s="13" t="str">
        <f t="shared" ref="A16:B19" si="0">A11</f>
        <v>Geometric, fg</v>
      </c>
      <c r="B16" s="10">
        <f t="shared" si="0"/>
        <v>4</v>
      </c>
      <c r="C16" s="13">
        <f>dtot*fg/SQRT(fg^2+ft^2+fl^2+fp^2)</f>
        <v>436.4357804719848</v>
      </c>
      <c r="D16" s="13">
        <f>C16/SQRT(N)</f>
        <v>436.4357804719848</v>
      </c>
      <c r="E16" s="13">
        <f>$D16*E$9/SQRT($E$9^2+$F$9^2+$G$9^2+$H$9^2+$I$9^2)</f>
        <v>73.771111356331758</v>
      </c>
      <c r="F16" s="13">
        <f t="shared" ref="F16:I19" si="1">$D16*F$9/SQRT($E$9^2+$F$9^2+$G$9^2+$H$9^2+$I$9^2)</f>
        <v>368.85555678165878</v>
      </c>
      <c r="G16" s="13">
        <f t="shared" si="1"/>
        <v>221.31333406899526</v>
      </c>
      <c r="H16" s="13">
        <f t="shared" si="1"/>
        <v>0</v>
      </c>
      <c r="I16" s="13">
        <f t="shared" si="1"/>
        <v>0</v>
      </c>
    </row>
    <row r="17" spans="1:9" x14ac:dyDescent="0.2">
      <c r="A17" s="13" t="str">
        <f t="shared" si="0"/>
        <v>Thermal, ft</v>
      </c>
      <c r="B17" s="10">
        <f t="shared" si="0"/>
        <v>1</v>
      </c>
      <c r="C17" s="13">
        <f>dtot*ft/SQRT(fg^2+ft^2+fl^2+fp^2)</f>
        <v>109.1089451179962</v>
      </c>
      <c r="D17" s="13">
        <f>C17/SQRT(N)</f>
        <v>109.1089451179962</v>
      </c>
      <c r="E17" s="13">
        <f>$D17*E$9/SQRT($E$9^2+$F$9^2+$G$9^2+$H$9^2+$I$9^2)</f>
        <v>18.44277783908294</v>
      </c>
      <c r="F17" s="13">
        <f t="shared" si="1"/>
        <v>92.213889195414694</v>
      </c>
      <c r="G17" s="13">
        <f t="shared" si="1"/>
        <v>55.328333517248815</v>
      </c>
      <c r="H17" s="13">
        <f t="shared" si="1"/>
        <v>0</v>
      </c>
      <c r="I17" s="13">
        <f t="shared" si="1"/>
        <v>0</v>
      </c>
    </row>
    <row r="18" spans="1:9" x14ac:dyDescent="0.2">
      <c r="A18" s="13" t="str">
        <f t="shared" si="0"/>
        <v>Load-induced (deflection), fl</v>
      </c>
      <c r="B18" s="10">
        <f t="shared" si="0"/>
        <v>2</v>
      </c>
      <c r="C18" s="13">
        <f>dtot*fl/SQRT(fg^2+ft^2+fl^2+fp^2)</f>
        <v>218.2178902359924</v>
      </c>
      <c r="D18" s="13">
        <f>C18/SQRT(N)</f>
        <v>218.2178902359924</v>
      </c>
      <c r="E18" s="13">
        <f>$D18*E$9/SQRT($E$9^2+$F$9^2+$G$9^2+$H$9^2+$I$9^2)</f>
        <v>36.885555678165879</v>
      </c>
      <c r="F18" s="13">
        <f t="shared" si="1"/>
        <v>184.42777839082939</v>
      </c>
      <c r="G18" s="13">
        <f t="shared" si="1"/>
        <v>110.65666703449763</v>
      </c>
      <c r="H18" s="13">
        <f t="shared" si="1"/>
        <v>0</v>
      </c>
      <c r="I18" s="13">
        <f t="shared" si="1"/>
        <v>0</v>
      </c>
    </row>
    <row r="19" spans="1:9" x14ac:dyDescent="0.2">
      <c r="A19" s="13" t="str">
        <f t="shared" si="0"/>
        <v>Process, fp</v>
      </c>
      <c r="B19" s="10">
        <f t="shared" si="0"/>
        <v>0</v>
      </c>
      <c r="C19" s="13">
        <f>dtot*fp/SQRT(fg^2+ft^2+fl^2+fp^2)</f>
        <v>0</v>
      </c>
      <c r="D19" s="13">
        <f>C19/SQRT(N)</f>
        <v>0</v>
      </c>
      <c r="E19" s="13">
        <f>$D19*E$9/SQRT($E$9^2+$F$9^2+$G$9^2+$H$9^2+$I$9^2)</f>
        <v>0</v>
      </c>
      <c r="F19" s="13">
        <f t="shared" si="1"/>
        <v>0</v>
      </c>
      <c r="G19" s="13">
        <f t="shared" si="1"/>
        <v>0</v>
      </c>
      <c r="H19" s="13">
        <f t="shared" si="1"/>
        <v>0</v>
      </c>
      <c r="I19" s="13">
        <f t="shared" si="1"/>
        <v>0</v>
      </c>
    </row>
    <row r="20" spans="1:9" x14ac:dyDescent="0.2">
      <c r="A20" s="14"/>
      <c r="B20" s="22" t="s">
        <v>24</v>
      </c>
      <c r="C20" s="22"/>
      <c r="D20" s="22"/>
      <c r="E20" s="22"/>
      <c r="F20" s="22"/>
      <c r="G20" s="22"/>
      <c r="H20" s="22"/>
      <c r="I20" s="22"/>
    </row>
    <row r="21" spans="1:9" x14ac:dyDescent="0.2">
      <c r="A21" s="13" t="str">
        <f t="shared" ref="A21:B24" si="2">A16</f>
        <v>Geometric, fg</v>
      </c>
      <c r="B21" s="9">
        <f t="shared" si="2"/>
        <v>4</v>
      </c>
      <c r="C21" s="12">
        <f t="shared" ref="C21:I24" si="3">(C11+C16)/2</f>
        <v>361.07503309313529</v>
      </c>
      <c r="D21" s="12">
        <f t="shared" si="3"/>
        <v>361.07503309313529</v>
      </c>
      <c r="E21" s="12">
        <f t="shared" si="3"/>
        <v>52.758571551181753</v>
      </c>
      <c r="F21" s="12">
        <f t="shared" si="3"/>
        <v>263.79285775590876</v>
      </c>
      <c r="G21" s="12">
        <f t="shared" si="3"/>
        <v>158.27571465354526</v>
      </c>
      <c r="H21" s="12">
        <f t="shared" si="3"/>
        <v>0</v>
      </c>
      <c r="I21" s="12">
        <f t="shared" si="3"/>
        <v>0</v>
      </c>
    </row>
    <row r="22" spans="1:9" x14ac:dyDescent="0.2">
      <c r="A22" s="13" t="str">
        <f t="shared" si="2"/>
        <v>Thermal, ft</v>
      </c>
      <c r="B22" s="9">
        <f t="shared" si="2"/>
        <v>1</v>
      </c>
      <c r="C22" s="12">
        <f t="shared" si="3"/>
        <v>90.268758273283822</v>
      </c>
      <c r="D22" s="12">
        <f t="shared" si="3"/>
        <v>90.268758273283822</v>
      </c>
      <c r="E22" s="12">
        <f t="shared" si="3"/>
        <v>13.189642887795438</v>
      </c>
      <c r="F22" s="12">
        <f t="shared" si="3"/>
        <v>65.948214438977189</v>
      </c>
      <c r="G22" s="12">
        <f t="shared" si="3"/>
        <v>39.568928663386316</v>
      </c>
      <c r="H22" s="12">
        <f t="shared" si="3"/>
        <v>0</v>
      </c>
      <c r="I22" s="12">
        <f t="shared" si="3"/>
        <v>0</v>
      </c>
    </row>
    <row r="23" spans="1:9" x14ac:dyDescent="0.2">
      <c r="A23" s="13" t="str">
        <f t="shared" si="2"/>
        <v>Load-induced (deflection), fl</v>
      </c>
      <c r="B23" s="9">
        <f t="shared" si="2"/>
        <v>2</v>
      </c>
      <c r="C23" s="12">
        <f t="shared" si="3"/>
        <v>180.53751654656764</v>
      </c>
      <c r="D23" s="12">
        <f t="shared" si="3"/>
        <v>180.53751654656764</v>
      </c>
      <c r="E23" s="12">
        <f t="shared" si="3"/>
        <v>26.379285775590876</v>
      </c>
      <c r="F23" s="12">
        <f t="shared" si="3"/>
        <v>131.89642887795438</v>
      </c>
      <c r="G23" s="12">
        <f t="shared" si="3"/>
        <v>79.137857326772632</v>
      </c>
      <c r="H23" s="12">
        <f t="shared" si="3"/>
        <v>0</v>
      </c>
      <c r="I23" s="12">
        <f t="shared" si="3"/>
        <v>0</v>
      </c>
    </row>
    <row r="24" spans="1:9" x14ac:dyDescent="0.2">
      <c r="A24" s="13" t="str">
        <f t="shared" si="2"/>
        <v>Process, fp</v>
      </c>
      <c r="B24" s="9">
        <f t="shared" si="2"/>
        <v>0</v>
      </c>
      <c r="C24" s="12">
        <f t="shared" si="3"/>
        <v>0</v>
      </c>
      <c r="D24" s="12">
        <f t="shared" si="3"/>
        <v>0</v>
      </c>
      <c r="E24" s="12">
        <f t="shared" si="3"/>
        <v>0</v>
      </c>
      <c r="F24" s="12">
        <f t="shared" si="3"/>
        <v>0</v>
      </c>
      <c r="G24" s="12">
        <f t="shared" si="3"/>
        <v>0</v>
      </c>
      <c r="H24" s="12">
        <f t="shared" si="3"/>
        <v>0</v>
      </c>
      <c r="I24" s="12">
        <f t="shared" si="3"/>
        <v>0</v>
      </c>
    </row>
    <row r="27" spans="1:9" ht="18" x14ac:dyDescent="0.25">
      <c r="A27" s="18" t="s">
        <v>27</v>
      </c>
    </row>
    <row r="28" spans="1:9" x14ac:dyDescent="0.2">
      <c r="A28" s="23" t="s">
        <v>0</v>
      </c>
      <c r="B28" s="23"/>
      <c r="C28" s="23"/>
      <c r="D28" s="23"/>
      <c r="E28" s="23"/>
      <c r="F28" s="23"/>
      <c r="G28" s="23"/>
      <c r="H28" s="23"/>
      <c r="I28" s="23"/>
    </row>
    <row r="29" spans="1:9" x14ac:dyDescent="0.2">
      <c r="A29" s="24" t="s">
        <v>25</v>
      </c>
      <c r="B29" s="24"/>
      <c r="C29" s="24"/>
      <c r="D29" s="24"/>
      <c r="E29" s="24"/>
      <c r="F29" s="24"/>
      <c r="G29" s="24"/>
      <c r="H29" s="24"/>
      <c r="I29" s="24"/>
    </row>
    <row r="30" spans="1:9" x14ac:dyDescent="0.2">
      <c r="A30" s="24" t="s">
        <v>10</v>
      </c>
      <c r="B30" s="24"/>
      <c r="C30" s="24"/>
      <c r="D30" s="24"/>
      <c r="E30" s="24"/>
      <c r="F30" s="24"/>
      <c r="G30" s="24"/>
      <c r="H30" s="24"/>
      <c r="I30" s="24"/>
    </row>
    <row r="31" spans="1:9" x14ac:dyDescent="0.2">
      <c r="A31" s="1" t="s">
        <v>18</v>
      </c>
      <c r="B31" s="7">
        <v>1</v>
      </c>
      <c r="C31" s="1"/>
      <c r="D31" s="1"/>
      <c r="E31" s="1"/>
      <c r="F31" s="1"/>
      <c r="G31" s="1"/>
      <c r="H31" s="1"/>
      <c r="I31" s="1"/>
    </row>
    <row r="32" spans="1:9" x14ac:dyDescent="0.2">
      <c r="A32" s="15" t="s">
        <v>19</v>
      </c>
      <c r="B32" s="16">
        <v>500</v>
      </c>
      <c r="C32" s="15" t="s">
        <v>26</v>
      </c>
      <c r="D32" s="15"/>
      <c r="E32" s="15"/>
      <c r="F32" s="1"/>
      <c r="G32" s="1"/>
      <c r="H32" s="1"/>
      <c r="I32" s="1"/>
    </row>
    <row r="33" spans="1:11" ht="27.75" customHeight="1" x14ac:dyDescent="0.2">
      <c r="A33" s="1"/>
      <c r="B33" s="1"/>
      <c r="C33" s="1"/>
      <c r="D33" s="1"/>
      <c r="E33" s="25" t="s">
        <v>17</v>
      </c>
      <c r="F33" s="25"/>
      <c r="G33" s="25"/>
      <c r="H33" s="25"/>
      <c r="I33" s="25"/>
    </row>
    <row r="34" spans="1:11" x14ac:dyDescent="0.2">
      <c r="A34" s="1"/>
      <c r="B34" s="1"/>
      <c r="C34" s="1"/>
      <c r="D34" s="1"/>
      <c r="E34" s="5" t="s">
        <v>5</v>
      </c>
      <c r="F34" s="5" t="s">
        <v>6</v>
      </c>
      <c r="G34" s="5" t="s">
        <v>7</v>
      </c>
      <c r="H34" s="5" t="s">
        <v>8</v>
      </c>
      <c r="I34" s="6" t="s">
        <v>9</v>
      </c>
    </row>
    <row r="35" spans="1:11" ht="25.5" x14ac:dyDescent="0.2">
      <c r="A35" s="1" t="s">
        <v>1</v>
      </c>
      <c r="B35" s="17" t="s">
        <v>3</v>
      </c>
      <c r="C35" s="2" t="s">
        <v>2</v>
      </c>
      <c r="D35" s="2" t="s">
        <v>4</v>
      </c>
      <c r="E35" s="5">
        <v>1</v>
      </c>
      <c r="F35" s="5">
        <v>4</v>
      </c>
      <c r="G35" s="5">
        <v>5</v>
      </c>
      <c r="H35" s="5">
        <v>0</v>
      </c>
      <c r="I35" s="6">
        <v>0</v>
      </c>
      <c r="K35" s="29" t="s">
        <v>30</v>
      </c>
    </row>
    <row r="36" spans="1:11" x14ac:dyDescent="0.2">
      <c r="A36" s="26" t="s">
        <v>15</v>
      </c>
      <c r="B36" s="27"/>
      <c r="C36" s="27"/>
      <c r="D36" s="27"/>
      <c r="E36" s="27"/>
      <c r="F36" s="27"/>
      <c r="G36" s="27"/>
      <c r="H36" s="27"/>
      <c r="I36" s="28"/>
    </row>
    <row r="37" spans="1:11" x14ac:dyDescent="0.2">
      <c r="A37" s="11" t="s">
        <v>20</v>
      </c>
      <c r="B37" s="8">
        <v>5</v>
      </c>
      <c r="C37" s="12">
        <f>dtot_2*fg_2/(fg_2+ft_2+fl_2+fp_2)</f>
        <v>312.5</v>
      </c>
      <c r="D37" s="12">
        <f>C37/N_2</f>
        <v>312.5</v>
      </c>
      <c r="E37" s="12">
        <f>$D37*E$35/(SUM($E$35:$I$35))</f>
        <v>31.25</v>
      </c>
      <c r="F37" s="12">
        <f t="shared" ref="F37:I40" si="4">$D37*F$35/(SUM($E$35:$I$35))</f>
        <v>125</v>
      </c>
      <c r="G37" s="12">
        <f t="shared" si="4"/>
        <v>156.25</v>
      </c>
      <c r="H37" s="12">
        <f t="shared" si="4"/>
        <v>0</v>
      </c>
      <c r="I37" s="12">
        <f t="shared" si="4"/>
        <v>0</v>
      </c>
    </row>
    <row r="38" spans="1:11" x14ac:dyDescent="0.2">
      <c r="A38" s="11" t="s">
        <v>21</v>
      </c>
      <c r="B38" s="8">
        <v>1</v>
      </c>
      <c r="C38" s="12">
        <f>dtot_2*ft_2/(fg_2+ft_2+fl_2+fp_2)</f>
        <v>62.5</v>
      </c>
      <c r="D38" s="12">
        <f>C38/N_2</f>
        <v>62.5</v>
      </c>
      <c r="E38" s="12">
        <f t="shared" ref="E38:E40" si="5">$D38*E$35/(SUM($E$35:$I$35))</f>
        <v>6.25</v>
      </c>
      <c r="F38" s="12">
        <f t="shared" si="4"/>
        <v>25</v>
      </c>
      <c r="G38" s="12">
        <f t="shared" si="4"/>
        <v>31.25</v>
      </c>
      <c r="H38" s="12">
        <f t="shared" si="4"/>
        <v>0</v>
      </c>
      <c r="I38" s="12">
        <f t="shared" si="4"/>
        <v>0</v>
      </c>
    </row>
    <row r="39" spans="1:11" x14ac:dyDescent="0.2">
      <c r="A39" s="11" t="s">
        <v>22</v>
      </c>
      <c r="B39" s="8">
        <v>2</v>
      </c>
      <c r="C39" s="12">
        <f>dtot_2*fl_2/(fg_2+ft_2+fl_2+fp_2)</f>
        <v>125</v>
      </c>
      <c r="D39" s="12">
        <f>C39/N_2</f>
        <v>125</v>
      </c>
      <c r="E39" s="12">
        <f t="shared" si="5"/>
        <v>12.5</v>
      </c>
      <c r="F39" s="12">
        <f t="shared" si="4"/>
        <v>50</v>
      </c>
      <c r="G39" s="12">
        <f t="shared" si="4"/>
        <v>62.5</v>
      </c>
      <c r="H39" s="12">
        <f t="shared" si="4"/>
        <v>0</v>
      </c>
      <c r="I39" s="12">
        <f>$D39*I$35/(SUM($E$35:$I$35))</f>
        <v>0</v>
      </c>
    </row>
    <row r="40" spans="1:11" x14ac:dyDescent="0.2">
      <c r="A40" s="11" t="s">
        <v>23</v>
      </c>
      <c r="B40" s="8">
        <v>0</v>
      </c>
      <c r="C40" s="12">
        <f>dtot_2*fp_2/(fg_2+ft_2+fl_2+fp_2)</f>
        <v>0</v>
      </c>
      <c r="D40" s="12">
        <f>C40/N_2</f>
        <v>0</v>
      </c>
      <c r="E40" s="12">
        <f t="shared" si="5"/>
        <v>0</v>
      </c>
      <c r="F40" s="12">
        <f t="shared" si="4"/>
        <v>0</v>
      </c>
      <c r="G40" s="12">
        <f t="shared" si="4"/>
        <v>0</v>
      </c>
      <c r="H40" s="12">
        <f t="shared" si="4"/>
        <v>0</v>
      </c>
      <c r="I40" s="12">
        <f t="shared" si="4"/>
        <v>0</v>
      </c>
    </row>
    <row r="41" spans="1:11" x14ac:dyDescent="0.2">
      <c r="A41" s="19" t="s">
        <v>16</v>
      </c>
      <c r="B41" s="20"/>
      <c r="C41" s="20"/>
      <c r="D41" s="20"/>
      <c r="E41" s="20"/>
      <c r="F41" s="20"/>
      <c r="G41" s="20"/>
      <c r="H41" s="20"/>
      <c r="I41" s="21"/>
    </row>
    <row r="42" spans="1:11" x14ac:dyDescent="0.2">
      <c r="A42" s="13" t="str">
        <f t="shared" ref="A42:B42" si="6">A37</f>
        <v>Geometric, fg</v>
      </c>
      <c r="B42" s="10">
        <f t="shared" si="6"/>
        <v>5</v>
      </c>
      <c r="C42" s="13">
        <f>dtot_2*fg_2/SQRT(fg_2^2+ft_2^2+fl_2^2+fp_2^2)</f>
        <v>456.43546458763842</v>
      </c>
      <c r="D42" s="13">
        <f>C42/SQRT(N_2)</f>
        <v>456.43546458763842</v>
      </c>
      <c r="E42" s="13">
        <f>$D42*E$35/SQRT($E$35^2+$F$35^2+$G$35^2+$H$35^2+$I$35^2)</f>
        <v>70.429521227376384</v>
      </c>
      <c r="F42" s="13">
        <f t="shared" ref="F42:I45" si="7">$D42*F$35/SQRT($E$35^2+$F$35^2+$G$35^2+$H$35^2+$I$35^2)</f>
        <v>281.71808490950554</v>
      </c>
      <c r="G42" s="13">
        <f t="shared" si="7"/>
        <v>352.1476061368819</v>
      </c>
      <c r="H42" s="13">
        <f t="shared" si="7"/>
        <v>0</v>
      </c>
      <c r="I42" s="13">
        <f t="shared" si="7"/>
        <v>0</v>
      </c>
    </row>
    <row r="43" spans="1:11" x14ac:dyDescent="0.2">
      <c r="A43" s="13" t="str">
        <f t="shared" ref="A43:B43" si="8">A38</f>
        <v>Thermal, ft</v>
      </c>
      <c r="B43" s="10">
        <f t="shared" si="8"/>
        <v>1</v>
      </c>
      <c r="C43" s="13">
        <f>dtot_2*ft_2/SQRT(fg_2^2+ft_2^2+fl_2^2+fp_2^2)</f>
        <v>91.287092917527687</v>
      </c>
      <c r="D43" s="13">
        <f>C43/SQRT(N_2)</f>
        <v>91.287092917527687</v>
      </c>
      <c r="E43" s="13">
        <f t="shared" ref="E43:E45" si="9">$D43*E$35/SQRT($E$35^2+$F$35^2+$G$35^2+$H$35^2+$I$35^2)</f>
        <v>14.085904245475277</v>
      </c>
      <c r="F43" s="13">
        <f t="shared" si="7"/>
        <v>56.343616981901107</v>
      </c>
      <c r="G43" s="13">
        <f t="shared" si="7"/>
        <v>70.429521227376384</v>
      </c>
      <c r="H43" s="13">
        <f t="shared" si="7"/>
        <v>0</v>
      </c>
      <c r="I43" s="13">
        <f t="shared" si="7"/>
        <v>0</v>
      </c>
    </row>
    <row r="44" spans="1:11" x14ac:dyDescent="0.2">
      <c r="A44" s="13" t="str">
        <f t="shared" ref="A44:B44" si="10">A39</f>
        <v>Load-induced (deflection), fl</v>
      </c>
      <c r="B44" s="10">
        <f t="shared" si="10"/>
        <v>2</v>
      </c>
      <c r="C44" s="13">
        <f>dtot_2*fl_2/SQRT(fg_2^2+ft_2^2+fl_2^2+fp_2^2)</f>
        <v>182.57418583505537</v>
      </c>
      <c r="D44" s="13">
        <f>C44/SQRT(N_2)</f>
        <v>182.57418583505537</v>
      </c>
      <c r="E44" s="13">
        <f t="shared" si="9"/>
        <v>28.171808490950554</v>
      </c>
      <c r="F44" s="13">
        <f t="shared" si="7"/>
        <v>112.68723396380221</v>
      </c>
      <c r="G44" s="13">
        <f t="shared" si="7"/>
        <v>140.85904245475277</v>
      </c>
      <c r="H44" s="13">
        <f t="shared" si="7"/>
        <v>0</v>
      </c>
      <c r="I44" s="13">
        <f t="shared" si="7"/>
        <v>0</v>
      </c>
    </row>
    <row r="45" spans="1:11" x14ac:dyDescent="0.2">
      <c r="A45" s="13" t="str">
        <f t="shared" ref="A45:B45" si="11">A40</f>
        <v>Process, fp</v>
      </c>
      <c r="B45" s="10">
        <f t="shared" si="11"/>
        <v>0</v>
      </c>
      <c r="C45" s="13">
        <f>dtot_2*fp_2/SQRT(fg_2^2+ft_2^2+fl_2^2+fp_2^2)</f>
        <v>0</v>
      </c>
      <c r="D45" s="13">
        <f>C45/SQRT(N_2)</f>
        <v>0</v>
      </c>
      <c r="E45" s="13">
        <f t="shared" si="9"/>
        <v>0</v>
      </c>
      <c r="F45" s="13">
        <f t="shared" si="7"/>
        <v>0</v>
      </c>
      <c r="G45" s="13">
        <f t="shared" si="7"/>
        <v>0</v>
      </c>
      <c r="H45" s="13">
        <f t="shared" si="7"/>
        <v>0</v>
      </c>
      <c r="I45" s="13">
        <f t="shared" si="7"/>
        <v>0</v>
      </c>
    </row>
    <row r="46" spans="1:11" x14ac:dyDescent="0.2">
      <c r="A46" s="14"/>
      <c r="B46" s="22" t="s">
        <v>24</v>
      </c>
      <c r="C46" s="22"/>
      <c r="D46" s="22"/>
      <c r="E46" s="22"/>
      <c r="F46" s="22"/>
      <c r="G46" s="22"/>
      <c r="H46" s="22"/>
      <c r="I46" s="22"/>
    </row>
    <row r="47" spans="1:11" x14ac:dyDescent="0.2">
      <c r="A47" s="13" t="str">
        <f t="shared" ref="A47:B47" si="12">A42</f>
        <v>Geometric, fg</v>
      </c>
      <c r="B47" s="9">
        <f t="shared" si="12"/>
        <v>5</v>
      </c>
      <c r="C47" s="12">
        <f t="shared" ref="C47:I47" si="13">(C37+C42)/2</f>
        <v>384.46773229381921</v>
      </c>
      <c r="D47" s="12">
        <f t="shared" si="13"/>
        <v>384.46773229381921</v>
      </c>
      <c r="E47" s="12">
        <f t="shared" si="13"/>
        <v>50.839760613688192</v>
      </c>
      <c r="F47" s="12">
        <f t="shared" si="13"/>
        <v>203.35904245475277</v>
      </c>
      <c r="G47" s="12">
        <f t="shared" si="13"/>
        <v>254.19880306844095</v>
      </c>
      <c r="H47" s="12">
        <f t="shared" si="13"/>
        <v>0</v>
      </c>
      <c r="I47" s="12">
        <f t="shared" si="13"/>
        <v>0</v>
      </c>
    </row>
    <row r="48" spans="1:11" x14ac:dyDescent="0.2">
      <c r="A48" s="13" t="str">
        <f t="shared" ref="A48:B48" si="14">A43</f>
        <v>Thermal, ft</v>
      </c>
      <c r="B48" s="9">
        <f t="shared" si="14"/>
        <v>1</v>
      </c>
      <c r="C48" s="12">
        <f t="shared" ref="C48:I48" si="15">(C38+C43)/2</f>
        <v>76.893546458763836</v>
      </c>
      <c r="D48" s="12">
        <f t="shared" si="15"/>
        <v>76.893546458763836</v>
      </c>
      <c r="E48" s="12">
        <f t="shared" si="15"/>
        <v>10.167952122737638</v>
      </c>
      <c r="F48" s="12">
        <f t="shared" si="15"/>
        <v>40.671808490950554</v>
      </c>
      <c r="G48" s="12">
        <f t="shared" si="15"/>
        <v>50.839760613688192</v>
      </c>
      <c r="H48" s="12">
        <f t="shared" si="15"/>
        <v>0</v>
      </c>
      <c r="I48" s="12">
        <f t="shared" si="15"/>
        <v>0</v>
      </c>
    </row>
    <row r="49" spans="1:9" x14ac:dyDescent="0.2">
      <c r="A49" s="13" t="str">
        <f t="shared" ref="A49:B49" si="16">A44</f>
        <v>Load-induced (deflection), fl</v>
      </c>
      <c r="B49" s="9">
        <f t="shared" si="16"/>
        <v>2</v>
      </c>
      <c r="C49" s="12">
        <f t="shared" ref="C49:I49" si="17">(C39+C44)/2</f>
        <v>153.78709291752767</v>
      </c>
      <c r="D49" s="12">
        <f t="shared" si="17"/>
        <v>153.78709291752767</v>
      </c>
      <c r="E49" s="12">
        <f t="shared" si="17"/>
        <v>20.335904245475277</v>
      </c>
      <c r="F49" s="12">
        <f t="shared" si="17"/>
        <v>81.343616981901107</v>
      </c>
      <c r="G49" s="12">
        <f t="shared" si="17"/>
        <v>101.67952122737638</v>
      </c>
      <c r="H49" s="12">
        <f t="shared" si="17"/>
        <v>0</v>
      </c>
      <c r="I49" s="12">
        <f t="shared" si="17"/>
        <v>0</v>
      </c>
    </row>
    <row r="50" spans="1:9" x14ac:dyDescent="0.2">
      <c r="A50" s="13" t="str">
        <f t="shared" ref="A50:B50" si="18">A45</f>
        <v>Process, fp</v>
      </c>
      <c r="B50" s="9">
        <f t="shared" si="18"/>
        <v>0</v>
      </c>
      <c r="C50" s="12">
        <f t="shared" ref="C50:I50" si="19">(C40+C45)/2</f>
        <v>0</v>
      </c>
      <c r="D50" s="12">
        <f t="shared" si="19"/>
        <v>0</v>
      </c>
      <c r="E50" s="12">
        <f t="shared" si="19"/>
        <v>0</v>
      </c>
      <c r="F50" s="12">
        <f t="shared" si="19"/>
        <v>0</v>
      </c>
      <c r="G50" s="12">
        <f t="shared" si="19"/>
        <v>0</v>
      </c>
      <c r="H50" s="12">
        <f t="shared" si="19"/>
        <v>0</v>
      </c>
      <c r="I50" s="12">
        <f t="shared" si="19"/>
        <v>0</v>
      </c>
    </row>
  </sheetData>
  <mergeCells count="14">
    <mergeCell ref="B20:I20"/>
    <mergeCell ref="A10:I10"/>
    <mergeCell ref="A15:I15"/>
    <mergeCell ref="E7:I7"/>
    <mergeCell ref="A2:I2"/>
    <mergeCell ref="A3:I3"/>
    <mergeCell ref="A4:I4"/>
    <mergeCell ref="A41:I41"/>
    <mergeCell ref="B46:I46"/>
    <mergeCell ref="A28:I28"/>
    <mergeCell ref="A29:I29"/>
    <mergeCell ref="A30:I30"/>
    <mergeCell ref="E33:I33"/>
    <mergeCell ref="A36:I36"/>
  </mergeCells>
  <phoneticPr fontId="4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B9" sqref="B9"/>
    </sheetView>
  </sheetViews>
  <sheetFormatPr defaultColWidth="8.85546875" defaultRowHeight="12.75" x14ac:dyDescent="0.2"/>
  <cols>
    <col min="1" max="1" width="41.42578125" customWidth="1"/>
  </cols>
  <sheetData>
    <row r="2" spans="1:2" x14ac:dyDescent="0.2">
      <c r="A2" t="s">
        <v>11</v>
      </c>
      <c r="B2">
        <v>0.2</v>
      </c>
    </row>
    <row r="3" spans="1:2" x14ac:dyDescent="0.2">
      <c r="A3" t="s">
        <v>12</v>
      </c>
      <c r="B3" s="4">
        <v>2.0000000000000002E-5</v>
      </c>
    </row>
    <row r="4" spans="1:2" x14ac:dyDescent="0.2">
      <c r="A4" t="s">
        <v>13</v>
      </c>
      <c r="B4">
        <v>5</v>
      </c>
    </row>
    <row r="5" spans="1:2" x14ac:dyDescent="0.2">
      <c r="A5" t="s">
        <v>14</v>
      </c>
      <c r="B5" s="4">
        <f>B4*B3*B2*1000000</f>
        <v>20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Sheet1</vt:lpstr>
      <vt:lpstr>thermal</vt:lpstr>
      <vt:lpstr>Sheet3</vt:lpstr>
      <vt:lpstr>dtot</vt:lpstr>
      <vt:lpstr>dtot_2</vt:lpstr>
      <vt:lpstr>dtot1</vt:lpstr>
      <vt:lpstr>dtot2</vt:lpstr>
      <vt:lpstr>fg</vt:lpstr>
      <vt:lpstr>fg_2</vt:lpstr>
      <vt:lpstr>fl</vt:lpstr>
      <vt:lpstr>fl_2</vt:lpstr>
      <vt:lpstr>fp</vt:lpstr>
      <vt:lpstr>fp_2</vt:lpstr>
      <vt:lpstr>ft</vt:lpstr>
      <vt:lpstr>ft_2</vt:lpstr>
      <vt:lpstr>N</vt:lpstr>
      <vt:lpstr>N_2</vt:lpstr>
    </vt:vector>
  </TitlesOfParts>
  <Company>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Slocum</dc:creator>
  <cp:lastModifiedBy>PG</cp:lastModifiedBy>
  <cp:lastPrinted>2016-02-19T14:54:45Z</cp:lastPrinted>
  <dcterms:created xsi:type="dcterms:W3CDTF">2005-04-03T21:00:03Z</dcterms:created>
  <dcterms:modified xsi:type="dcterms:W3CDTF">2016-03-05T22:58:00Z</dcterms:modified>
</cp:coreProperties>
</file>